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995" windowHeight="8190" activeTab="0"/>
  </bookViews>
  <sheets>
    <sheet name="Comparatif" sheetId="1" r:id="rId1"/>
    <sheet name="Feuil2" sheetId="2" r:id="rId2"/>
    <sheet name="Feuil3" sheetId="3" r:id="rId3"/>
  </sheets>
  <externalReferences>
    <externalReference r:id="rId6"/>
  </externalReferences>
  <definedNames>
    <definedName name="Choix">'[1]Feuil1'!$B$5:$B$6</definedName>
    <definedName name="Config">'[1]Feuil1'!$B$8:$B$9</definedName>
    <definedName name="NbLigne">'Feuil3'!$C$8:$C$10</definedName>
    <definedName name="NbRTC">'Feuil3'!$E$12:$E$16</definedName>
    <definedName name="NbTPE">'Feuil3'!$C$13:$C$16</definedName>
    <definedName name="TPE">'Feuil3'!$C$5:$C$6</definedName>
    <definedName name="TypeTPE">'[1]Feuil1'!$B$2:$B$3</definedName>
    <definedName name="Validation">'Feuil3'!$C$2:$C$3</definedName>
    <definedName name="Valisation">'Feuil3'!$C$2:$C$3</definedName>
  </definedNames>
  <calcPr fullCalcOnLoad="1"/>
</workbook>
</file>

<file path=xl/comments1.xml><?xml version="1.0" encoding="utf-8"?>
<comments xmlns="http://schemas.openxmlformats.org/spreadsheetml/2006/main">
  <authors>
    <author>Vallaeys</author>
  </authors>
  <commentList>
    <comment ref="F7" authorId="0">
      <text>
        <r>
          <rPr>
            <b/>
            <sz val="8"/>
            <rFont val="Tahoma"/>
            <family val="0"/>
          </rPr>
          <t>Avec une ligne Numéris DUO, vous pouvez utiliser deux équipements téléphoniques classiques (sur les cannaux B) en plus de vos TPE (sur le canal D), ce qui équivaut à deux lignes RTC comprises avec votre ligne Numéris. Vous pouvez donc restituer jusqu'à deux anciennes lignes téléphoniques analogiques afin de bénéficier d'une remise de 39 € par ligne restituée (Remise Maxi  = 2 lignes RTC par DUO installée) sur les frais de mise en service de votre ligne Numéris.</t>
        </r>
      </text>
    </comment>
    <comment ref="J19" authorId="0">
      <text>
        <r>
          <rPr>
            <b/>
            <sz val="8"/>
            <rFont val="Tahoma"/>
            <family val="0"/>
          </rPr>
          <t>Attention, il s'agit de l'offre promotionnelle Bouygues Télécom !
15 €/mois =  GPRS + Monétique Illimité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<sst xmlns="http://schemas.openxmlformats.org/spreadsheetml/2006/main" count="182" uniqueCount="125">
  <si>
    <t>OUI</t>
  </si>
  <si>
    <t>NON</t>
  </si>
  <si>
    <t>Votre Installation Téléphonique :</t>
  </si>
  <si>
    <t>Votre Activité :</t>
  </si>
  <si>
    <t>Combien avez-vous de TPE ?</t>
  </si>
  <si>
    <t>Autonomes</t>
  </si>
  <si>
    <t>Auto/mois</t>
  </si>
  <si>
    <t>Avez-vous souscrit l'option avantage monétique ?</t>
  </si>
  <si>
    <t>Concentrés</t>
  </si>
  <si>
    <t>Avez-vous déjà une ligne Numéris ?</t>
  </si>
  <si>
    <t>Remise sur FMS</t>
  </si>
  <si>
    <t>Frais d'Accès au Service</t>
  </si>
  <si>
    <t>Frais de Mise en Service (Installation)</t>
  </si>
  <si>
    <t>Abonnement Ligne Numéris</t>
  </si>
  <si>
    <t>Abonnement Ligne GPRS</t>
  </si>
  <si>
    <t>Abonnement Option</t>
  </si>
  <si>
    <t>Coût Appels CB+Chèque</t>
  </si>
  <si>
    <t>RTC</t>
  </si>
  <si>
    <t>NUMERIS B</t>
  </si>
  <si>
    <t>ONC</t>
  </si>
  <si>
    <t>GPRS</t>
  </si>
  <si>
    <t xml:space="preserve"> - </t>
  </si>
  <si>
    <t>TOTAL Frais Fixes</t>
  </si>
  <si>
    <t xml:space="preserve"> -</t>
  </si>
  <si>
    <t>Comparatif RTC - Numéris - ONC</t>
  </si>
  <si>
    <t>NUMERIS (ONC)</t>
  </si>
  <si>
    <t>NUMERIS (B)</t>
  </si>
  <si>
    <t>NUMERIS (B) + Avantage Monétique</t>
  </si>
  <si>
    <t>RTC + Avantage Monétique</t>
  </si>
  <si>
    <t>Commentaires</t>
  </si>
  <si>
    <t>COUTS FIXES</t>
  </si>
  <si>
    <t>Frais de mise en service Ligne</t>
  </si>
  <si>
    <t>Source FT</t>
  </si>
  <si>
    <t>Remise sur frais de mise en service</t>
  </si>
  <si>
    <t xml:space="preserve">Abonnement mensuel </t>
  </si>
  <si>
    <t>Souscription ONC</t>
  </si>
  <si>
    <t>-</t>
  </si>
  <si>
    <t>Demande effectué avec Numéris (sinon 68 €)</t>
  </si>
  <si>
    <t>Abonnement Mensuel ONC</t>
  </si>
  <si>
    <t>DONNEES DE BASE Appel</t>
  </si>
  <si>
    <t>Temps moyen d'un appel</t>
  </si>
  <si>
    <t>7 secondes</t>
  </si>
  <si>
    <t>30 secondes</t>
  </si>
  <si>
    <t>Sources FT</t>
  </si>
  <si>
    <t>Mode de Facturation Appel PAD Transpac</t>
  </si>
  <si>
    <t>Forfait 200 appels/mois</t>
  </si>
  <si>
    <t>Idem RTC</t>
  </si>
  <si>
    <t>Idem RTC mais 35% de remise sur le 0836082424</t>
  </si>
  <si>
    <t>Crédit temps de 111 secondes</t>
  </si>
  <si>
    <t>Sources FT (hors remises spécifiques)</t>
  </si>
  <si>
    <t>201 à 350 ap/mois</t>
  </si>
  <si>
    <t>351 à 750 ap/mois</t>
  </si>
  <si>
    <t>751 à 2000 ap/mois</t>
  </si>
  <si>
    <t>2001 à 5000 ap/mois</t>
  </si>
  <si>
    <t>Prix de la minute supplémentaire</t>
  </si>
  <si>
    <t>5001 à 10000 ap/mois</t>
  </si>
  <si>
    <t>&gt;10000 ap/mois</t>
  </si>
  <si>
    <t>Mode de Facturation Télécollecte PAD Transpac</t>
  </si>
  <si>
    <t>Forfait 400 Ko</t>
  </si>
  <si>
    <t>Ko Supplémentaire</t>
  </si>
  <si>
    <t>COUTS VARIABLES APPELS CB</t>
  </si>
  <si>
    <t>DONNEES DE BASE Telecollecte / Téléparamétrage</t>
  </si>
  <si>
    <t>Nb moyen de paiements par demande d'autorisation</t>
  </si>
  <si>
    <t>Source GIE CB + LyraNetwork</t>
  </si>
  <si>
    <t>Temps télécollecte/téléparamétrage pour 15 transactions</t>
  </si>
  <si>
    <t>Secondes</t>
  </si>
  <si>
    <t>Volume de la télécollecte / téléparamétrage mensuelle</t>
  </si>
  <si>
    <t>Ko</t>
  </si>
  <si>
    <t>Nb moyen de transaction/j/TPE</t>
  </si>
  <si>
    <t>Source GIE CB</t>
  </si>
  <si>
    <t>Nb de jours ouvrés par mois</t>
  </si>
  <si>
    <t>COUTS VARIABLES APPELS Télé</t>
  </si>
  <si>
    <t>NUMERIS</t>
  </si>
  <si>
    <t>Taille fichier</t>
  </si>
  <si>
    <t>Demande d'autorisation</t>
  </si>
  <si>
    <t>430 octets</t>
  </si>
  <si>
    <t>Télécollecte de 1 transaction</t>
  </si>
  <si>
    <t>890 octets</t>
  </si>
  <si>
    <t>Télécollecte de 15 transactions</t>
  </si>
  <si>
    <t>4,43 Ko / 25s</t>
  </si>
  <si>
    <t>Télécollecte de 30 transactions</t>
  </si>
  <si>
    <t>7,93 Ko / 39s</t>
  </si>
  <si>
    <t>Télécollecte de 54 transactions</t>
  </si>
  <si>
    <t>12,77 Ko / 56s</t>
  </si>
  <si>
    <t>Télécollecte de 103 transactions</t>
  </si>
  <si>
    <t>23,40 Ko</t>
  </si>
  <si>
    <t>y =</t>
  </si>
  <si>
    <t>x +</t>
  </si>
  <si>
    <t>R=0,999</t>
  </si>
  <si>
    <t>Pas possible de le mettre en RTC</t>
  </si>
  <si>
    <t>50 s *</t>
  </si>
  <si>
    <t>45 s *</t>
  </si>
  <si>
    <t>Téléparamétrage Sans Liste</t>
  </si>
  <si>
    <t>25 s*</t>
  </si>
  <si>
    <t>16 s*</t>
  </si>
  <si>
    <t>Téléparamétrage Avec Liste</t>
  </si>
  <si>
    <t>35 s</t>
  </si>
  <si>
    <t>20 s</t>
  </si>
  <si>
    <t>* N'inclus pas le temps de numérotation</t>
  </si>
  <si>
    <t>TOTAL Mensuel</t>
  </si>
  <si>
    <t>Tableau Comparatif des solutions Télécoms Monétiques</t>
  </si>
  <si>
    <t>Type</t>
  </si>
  <si>
    <t>Quantité</t>
  </si>
  <si>
    <t>PUHT</t>
  </si>
  <si>
    <t>Coffret Numéris MonoVoie</t>
  </si>
  <si>
    <t>Coffret GPRS Commerce</t>
  </si>
  <si>
    <t>Switch BiVoie</t>
  </si>
  <si>
    <t>TOTAL Matériel</t>
  </si>
  <si>
    <t>RENTABILITE</t>
  </si>
  <si>
    <t>mois</t>
  </si>
  <si>
    <t>FRAIS FIXES</t>
  </si>
  <si>
    <t>COUTS MENSUEL</t>
  </si>
  <si>
    <t>ECONOMIE MENSUELLE</t>
  </si>
  <si>
    <t>CONFIG MATERIELLE</t>
  </si>
  <si>
    <t>Nombre d'appels Chèque par mois :</t>
  </si>
  <si>
    <t>Nombre d'appels CB           par mois :</t>
  </si>
  <si>
    <t>Combien de lignes téléphoniques analogiques                 avez-vous pour vos TPE ?</t>
  </si>
  <si>
    <t>Combien de lignes téléphoniques analogiques            voulez-vous restituer ?</t>
  </si>
  <si>
    <t>Coût Télécollecte (avant CB5.2)</t>
  </si>
  <si>
    <t>QuattroSwitch</t>
  </si>
  <si>
    <t>Economie GPRS/ONC</t>
  </si>
  <si>
    <t>Economie GPRS/RTC</t>
  </si>
  <si>
    <t>Prix de l'abonnement GPRS :</t>
  </si>
  <si>
    <t>Version 1.4.5 du 05/07/2007</t>
  </si>
  <si>
    <t>Abonnement Ligne Téléphonique PRO HT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</si>
</sst>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[$€-1];[Red]\-#,##0\ [$€-1]"/>
    <numFmt numFmtId="173" formatCode="#,##0.0\ [$€-1];[Red]\-#,##0.0\ [$€-1]"/>
    <numFmt numFmtId="174" formatCode="#,##0.00\ [$€-1];[Red]\-#,##0.00\ [$€-1]"/>
    <numFmt numFmtId="175" formatCode="#,##0.000\ [$€-1];[Red]\-#,##0.000\ [$€-1]"/>
    <numFmt numFmtId="176" formatCode="_-* #,##0.00\ [$€-1]_-;\-* #,##0.00\ [$€-1]_-;_-* &quot;-&quot;??\ [$€-1]_-"/>
    <numFmt numFmtId="177" formatCode="_-* #,##0.000\ [$€-1]_-;\-* #,##0.000\ [$€-1]_-;_-* &quot;-&quot;??\ [$€-1]_-"/>
    <numFmt numFmtId="178" formatCode="0.0"/>
    <numFmt numFmtId="179" formatCode="_-* #,##0.00\ [$€-1]_-;\-* #,##0.00\ [$€-1]_-;_-* &quot;-&quot;???\ [$€-1]_-;_-@_-"/>
    <numFmt numFmtId="180" formatCode="#,##0_ ;[Red]\-#,##0\ "/>
  </numFmts>
  <fonts count="1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sz val="8"/>
      <name val="Tahoma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0"/>
    </font>
    <font>
      <b/>
      <i/>
      <u val="single"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0" fillId="0" borderId="0" xfId="0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right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1" fillId="0" borderId="0" xfId="0" applyNumberFormat="1" applyFont="1" applyAlignment="1" applyProtection="1">
      <alignment horizontal="right" vertical="center"/>
      <protection hidden="1"/>
    </xf>
    <xf numFmtId="0" fontId="0" fillId="0" borderId="3" xfId="0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174" fontId="0" fillId="0" borderId="9" xfId="0" applyNumberFormat="1" applyBorder="1" applyAlignment="1">
      <alignment horizontal="center" vertical="center" wrapText="1"/>
    </xf>
    <xf numFmtId="174" fontId="0" fillId="0" borderId="10" xfId="0" applyNumberFormat="1" applyBorder="1" applyAlignment="1">
      <alignment horizontal="center" vertical="center" wrapText="1"/>
    </xf>
    <xf numFmtId="174" fontId="0" fillId="0" borderId="11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174" fontId="0" fillId="0" borderId="13" xfId="0" applyNumberFormat="1" applyBorder="1" applyAlignment="1">
      <alignment horizontal="center" vertical="center"/>
    </xf>
    <xf numFmtId="174" fontId="0" fillId="0" borderId="14" xfId="0" applyNumberFormat="1" applyBorder="1" applyAlignment="1">
      <alignment horizontal="center" vertical="center"/>
    </xf>
    <xf numFmtId="174" fontId="0" fillId="0" borderId="15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left" vertical="center"/>
    </xf>
    <xf numFmtId="0" fontId="0" fillId="0" borderId="12" xfId="0" applyBorder="1" applyAlignment="1">
      <alignment wrapText="1"/>
    </xf>
    <xf numFmtId="174" fontId="0" fillId="0" borderId="14" xfId="0" applyNumberFormat="1" applyBorder="1" applyAlignment="1">
      <alignment horizontal="left"/>
    </xf>
    <xf numFmtId="0" fontId="0" fillId="0" borderId="16" xfId="0" applyBorder="1" applyAlignment="1">
      <alignment wrapText="1"/>
    </xf>
    <xf numFmtId="174" fontId="0" fillId="0" borderId="17" xfId="0" applyNumberFormat="1" applyBorder="1" applyAlignment="1">
      <alignment horizontal="center" vertical="center"/>
    </xf>
    <xf numFmtId="174" fontId="0" fillId="0" borderId="18" xfId="0" applyNumberFormat="1" applyBorder="1" applyAlignment="1">
      <alignment horizontal="center" vertical="center"/>
    </xf>
    <xf numFmtId="174" fontId="0" fillId="0" borderId="19" xfId="0" applyNumberFormat="1" applyBorder="1" applyAlignment="1">
      <alignment horizontal="center" vertical="center"/>
    </xf>
    <xf numFmtId="174" fontId="0" fillId="0" borderId="18" xfId="0" applyNumberFormat="1" applyBorder="1" applyAlignment="1">
      <alignment horizontal="left"/>
    </xf>
    <xf numFmtId="0" fontId="0" fillId="0" borderId="0" xfId="0" applyFont="1" applyBorder="1" applyAlignment="1">
      <alignment wrapText="1"/>
    </xf>
    <xf numFmtId="174" fontId="0" fillId="0" borderId="3" xfId="0" applyNumberFormat="1" applyFont="1" applyBorder="1" applyAlignment="1">
      <alignment horizontal="center" vertical="center"/>
    </xf>
    <xf numFmtId="174" fontId="0" fillId="0" borderId="20" xfId="0" applyNumberFormat="1" applyFont="1" applyBorder="1" applyAlignment="1">
      <alignment horizontal="center" vertical="center"/>
    </xf>
    <xf numFmtId="17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/>
    </xf>
    <xf numFmtId="0" fontId="0" fillId="0" borderId="0" xfId="0" applyFont="1" applyAlignment="1">
      <alignment/>
    </xf>
    <xf numFmtId="174" fontId="0" fillId="0" borderId="22" xfId="0" applyNumberFormat="1" applyFont="1" applyBorder="1" applyAlignment="1">
      <alignment horizontal="center" vertical="center" wrapText="1"/>
    </xf>
    <xf numFmtId="174" fontId="0" fillId="0" borderId="23" xfId="0" applyNumberFormat="1" applyFont="1" applyBorder="1" applyAlignment="1">
      <alignment horizontal="center" vertical="center" wrapText="1"/>
    </xf>
    <xf numFmtId="174" fontId="0" fillId="0" borderId="24" xfId="0" applyNumberFormat="1" applyFont="1" applyBorder="1" applyAlignment="1">
      <alignment horizontal="center" vertical="center" wrapText="1"/>
    </xf>
    <xf numFmtId="175" fontId="0" fillId="0" borderId="25" xfId="0" applyNumberFormat="1" applyFont="1" applyBorder="1" applyAlignment="1">
      <alignment horizontal="center" vertical="center" wrapText="1"/>
    </xf>
    <xf numFmtId="174" fontId="0" fillId="0" borderId="26" xfId="0" applyNumberFormat="1" applyFont="1" applyBorder="1" applyAlignment="1">
      <alignment horizontal="center" vertical="center" wrapText="1"/>
    </xf>
    <xf numFmtId="175" fontId="0" fillId="0" borderId="27" xfId="0" applyNumberFormat="1" applyFont="1" applyBorder="1" applyAlignment="1">
      <alignment horizontal="center" vertical="center" wrapText="1"/>
    </xf>
    <xf numFmtId="174" fontId="0" fillId="0" borderId="0" xfId="0" applyNumberFormat="1" applyFont="1" applyBorder="1" applyAlignment="1">
      <alignment horizontal="center" vertical="center" wrapText="1"/>
    </xf>
    <xf numFmtId="174" fontId="0" fillId="0" borderId="28" xfId="0" applyNumberFormat="1" applyFont="1" applyBorder="1" applyAlignment="1">
      <alignment horizontal="center" vertical="center" wrapText="1"/>
    </xf>
    <xf numFmtId="175" fontId="0" fillId="0" borderId="23" xfId="0" applyNumberFormat="1" applyFont="1" applyBorder="1" applyAlignment="1">
      <alignment horizontal="center" vertical="center" wrapText="1"/>
    </xf>
    <xf numFmtId="174" fontId="0" fillId="0" borderId="29" xfId="0" applyNumberFormat="1" applyFont="1" applyBorder="1" applyAlignment="1">
      <alignment horizontal="center" vertical="center" wrapText="1"/>
    </xf>
    <xf numFmtId="174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76" fontId="2" fillId="0" borderId="9" xfId="15" applyFont="1" applyBorder="1" applyAlignment="1">
      <alignment horizontal="center" vertical="center"/>
    </xf>
    <xf numFmtId="176" fontId="2" fillId="0" borderId="6" xfId="15" applyFont="1" applyBorder="1" applyAlignment="1">
      <alignment horizontal="center" vertical="center"/>
    </xf>
    <xf numFmtId="176" fontId="2" fillId="0" borderId="11" xfId="15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0" xfId="0" applyFont="1" applyBorder="1" applyAlignment="1">
      <alignment wrapText="1"/>
    </xf>
    <xf numFmtId="9" fontId="10" fillId="0" borderId="5" xfId="20" applyFont="1" applyBorder="1" applyAlignment="1">
      <alignment horizontal="center" vertical="center"/>
    </xf>
    <xf numFmtId="9" fontId="10" fillId="0" borderId="6" xfId="20" applyFont="1" applyBorder="1" applyAlignment="1">
      <alignment horizontal="center" vertical="center"/>
    </xf>
    <xf numFmtId="9" fontId="10" fillId="0" borderId="7" xfId="2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2" xfId="0" applyFont="1" applyBorder="1" applyAlignment="1">
      <alignment wrapText="1"/>
    </xf>
    <xf numFmtId="0" fontId="0" fillId="0" borderId="13" xfId="16" applyNumberFormat="1" applyFont="1" applyBorder="1" applyAlignment="1">
      <alignment horizontal="center" shrinkToFit="1"/>
    </xf>
    <xf numFmtId="0" fontId="0" fillId="0" borderId="15" xfId="16" applyNumberFormat="1" applyFont="1" applyBorder="1" applyAlignment="1">
      <alignment horizontal="center" shrinkToFit="1"/>
    </xf>
    <xf numFmtId="0" fontId="0" fillId="0" borderId="14" xfId="16" applyNumberFormat="1" applyFont="1" applyBorder="1" applyAlignment="1">
      <alignment horizontal="center" shrinkToFit="1"/>
    </xf>
    <xf numFmtId="0" fontId="0" fillId="0" borderId="14" xfId="0" applyBorder="1" applyAlignment="1">
      <alignment horizontal="left"/>
    </xf>
    <xf numFmtId="0" fontId="0" fillId="0" borderId="13" xfId="0" applyFont="1" applyBorder="1" applyAlignment="1">
      <alignment wrapText="1"/>
    </xf>
    <xf numFmtId="2" fontId="0" fillId="0" borderId="13" xfId="16" applyNumberFormat="1" applyFont="1" applyBorder="1" applyAlignment="1">
      <alignment horizontal="center" shrinkToFit="1"/>
    </xf>
    <xf numFmtId="2" fontId="0" fillId="0" borderId="15" xfId="16" applyNumberFormat="1" applyFont="1" applyBorder="1" applyAlignment="1">
      <alignment horizontal="center" shrinkToFit="1"/>
    </xf>
    <xf numFmtId="2" fontId="0" fillId="0" borderId="14" xfId="16" applyNumberFormat="1" applyFont="1" applyBorder="1" applyAlignment="1">
      <alignment horizontal="center" shrinkToFit="1"/>
    </xf>
    <xf numFmtId="0" fontId="0" fillId="0" borderId="3" xfId="16" applyNumberFormat="1" applyFont="1" applyBorder="1" applyAlignment="1">
      <alignment horizontal="center" shrinkToFit="1"/>
    </xf>
    <xf numFmtId="0" fontId="0" fillId="0" borderId="20" xfId="16" applyNumberFormat="1" applyFont="1" applyBorder="1" applyAlignment="1">
      <alignment horizontal="center" shrinkToFit="1"/>
    </xf>
    <xf numFmtId="0" fontId="0" fillId="0" borderId="21" xfId="16" applyNumberFormat="1" applyFont="1" applyBorder="1" applyAlignment="1">
      <alignment horizontal="center" shrinkToFit="1"/>
    </xf>
    <xf numFmtId="0" fontId="0" fillId="0" borderId="31" xfId="0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176" fontId="2" fillId="0" borderId="33" xfId="15" applyNumberFormat="1" applyFont="1" applyBorder="1" applyAlignment="1">
      <alignment horizontal="center" vertical="center"/>
    </xf>
    <xf numFmtId="176" fontId="2" fillId="0" borderId="4" xfId="15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175" fontId="0" fillId="0" borderId="0" xfId="15" applyNumberFormat="1" applyAlignment="1">
      <alignment horizontal="center"/>
    </xf>
    <xf numFmtId="0" fontId="0" fillId="0" borderId="0" xfId="15" applyNumberFormat="1" applyAlignment="1">
      <alignment horizontal="center"/>
    </xf>
    <xf numFmtId="176" fontId="0" fillId="0" borderId="0" xfId="15" applyFont="1" applyAlignment="1">
      <alignment horizontal="center"/>
    </xf>
    <xf numFmtId="177" fontId="0" fillId="0" borderId="0" xfId="15" applyNumberFormat="1" applyFont="1" applyAlignment="1">
      <alignment horizontal="center"/>
    </xf>
    <xf numFmtId="178" fontId="0" fillId="0" borderId="0" xfId="15" applyNumberFormat="1" applyFont="1" applyAlignment="1">
      <alignment horizontal="center"/>
    </xf>
    <xf numFmtId="176" fontId="0" fillId="0" borderId="0" xfId="15" applyNumberFormat="1" applyFont="1" applyAlignment="1">
      <alignment horizontal="center"/>
    </xf>
    <xf numFmtId="0" fontId="0" fillId="0" borderId="0" xfId="15" applyNumberFormat="1" applyFont="1" applyAlignment="1">
      <alignment horizontal="center"/>
    </xf>
    <xf numFmtId="179" fontId="0" fillId="0" borderId="0" xfId="15" applyNumberFormat="1" applyFont="1" applyAlignment="1">
      <alignment horizontal="center"/>
    </xf>
    <xf numFmtId="176" fontId="0" fillId="0" borderId="0" xfId="15" applyNumberFormat="1" applyAlignment="1">
      <alignment horizontal="center"/>
    </xf>
    <xf numFmtId="176" fontId="0" fillId="0" borderId="0" xfId="15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hidden="1"/>
    </xf>
    <xf numFmtId="0" fontId="1" fillId="0" borderId="0" xfId="0" applyFont="1" applyAlignment="1">
      <alignment horizontal="left" wrapText="1"/>
    </xf>
    <xf numFmtId="1" fontId="1" fillId="0" borderId="0" xfId="0" applyNumberFormat="1" applyFont="1" applyAlignment="1">
      <alignment horizontal="center"/>
    </xf>
    <xf numFmtId="0" fontId="0" fillId="0" borderId="0" xfId="0" applyNumberFormat="1" applyAlignment="1" applyProtection="1">
      <alignment horizontal="left" vertical="center"/>
      <protection hidden="1"/>
    </xf>
    <xf numFmtId="0" fontId="0" fillId="0" borderId="34" xfId="0" applyBorder="1" applyAlignment="1">
      <alignment horizontal="right"/>
    </xf>
    <xf numFmtId="0" fontId="0" fillId="0" borderId="12" xfId="0" applyBorder="1" applyAlignment="1">
      <alignment/>
    </xf>
    <xf numFmtId="0" fontId="0" fillId="0" borderId="35" xfId="0" applyFont="1" applyBorder="1" applyAlignment="1">
      <alignment horizontal="left"/>
    </xf>
    <xf numFmtId="0" fontId="7" fillId="0" borderId="0" xfId="0" applyFont="1" applyAlignment="1">
      <alignment/>
    </xf>
    <xf numFmtId="2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 horizontal="right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11" fillId="2" borderId="36" xfId="0" applyFont="1" applyFill="1" applyBorder="1" applyAlignment="1" applyProtection="1">
      <alignment horizontal="center" vertical="center" wrapText="1"/>
      <protection/>
    </xf>
    <xf numFmtId="0" fontId="11" fillId="2" borderId="36" xfId="0" applyFont="1" applyFill="1" applyBorder="1" applyAlignment="1" applyProtection="1">
      <alignment horizontal="center" vertical="center"/>
      <protection/>
    </xf>
    <xf numFmtId="0" fontId="11" fillId="2" borderId="36" xfId="0" applyFont="1" applyFill="1" applyBorder="1" applyAlignment="1">
      <alignment horizontal="center" vertical="center"/>
    </xf>
    <xf numFmtId="172" fontId="0" fillId="0" borderId="1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2" fontId="0" fillId="0" borderId="37" xfId="0" applyNumberFormat="1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172" fontId="0" fillId="0" borderId="39" xfId="0" applyNumberForma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172" fontId="1" fillId="0" borderId="42" xfId="0" applyNumberFormat="1" applyFont="1" applyBorder="1" applyAlignment="1">
      <alignment horizontal="center"/>
    </xf>
    <xf numFmtId="172" fontId="1" fillId="0" borderId="43" xfId="0" applyNumberFormat="1" applyFont="1" applyBorder="1" applyAlignment="1">
      <alignment horizontal="center"/>
    </xf>
    <xf numFmtId="172" fontId="1" fillId="0" borderId="44" xfId="0" applyNumberFormat="1" applyFont="1" applyBorder="1" applyAlignment="1">
      <alignment horizontal="center"/>
    </xf>
    <xf numFmtId="174" fontId="0" fillId="0" borderId="38" xfId="0" applyNumberFormat="1" applyBorder="1" applyAlignment="1">
      <alignment horizontal="center"/>
    </xf>
    <xf numFmtId="174" fontId="0" fillId="0" borderId="36" xfId="0" applyNumberFormat="1" applyBorder="1" applyAlignment="1">
      <alignment horizontal="center"/>
    </xf>
    <xf numFmtId="174" fontId="1" fillId="0" borderId="43" xfId="0" applyNumberFormat="1" applyFont="1" applyBorder="1" applyAlignment="1">
      <alignment horizontal="center"/>
    </xf>
    <xf numFmtId="174" fontId="1" fillId="0" borderId="44" xfId="0" applyNumberFormat="1" applyFont="1" applyBorder="1" applyAlignment="1">
      <alignment horizontal="center"/>
    </xf>
    <xf numFmtId="174" fontId="0" fillId="0" borderId="39" xfId="0" applyNumberFormat="1" applyBorder="1" applyAlignment="1">
      <alignment horizontal="center"/>
    </xf>
    <xf numFmtId="174" fontId="0" fillId="0" borderId="35" xfId="0" applyNumberFormat="1" applyBorder="1" applyAlignment="1">
      <alignment horizontal="center"/>
    </xf>
    <xf numFmtId="174" fontId="0" fillId="0" borderId="40" xfId="0" applyNumberFormat="1" applyBorder="1" applyAlignment="1">
      <alignment horizontal="center"/>
    </xf>
    <xf numFmtId="174" fontId="1" fillId="0" borderId="42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72" fontId="0" fillId="0" borderId="45" xfId="0" applyNumberFormat="1" applyBorder="1" applyAlignment="1">
      <alignment horizontal="center"/>
    </xf>
    <xf numFmtId="172" fontId="0" fillId="0" borderId="46" xfId="0" applyNumberFormat="1" applyBorder="1" applyAlignment="1">
      <alignment horizontal="center"/>
    </xf>
    <xf numFmtId="172" fontId="0" fillId="0" borderId="47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0" fontId="15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38" xfId="0" applyBorder="1" applyAlignment="1">
      <alignment horizontal="right"/>
    </xf>
    <xf numFmtId="0" fontId="11" fillId="2" borderId="32" xfId="0" applyFont="1" applyFill="1" applyBorder="1" applyAlignment="1">
      <alignment horizontal="center"/>
    </xf>
    <xf numFmtId="0" fontId="11" fillId="2" borderId="43" xfId="0" applyFont="1" applyFill="1" applyBorder="1" applyAlignment="1" applyProtection="1">
      <alignment horizontal="center" vertical="center" wrapText="1"/>
      <protection/>
    </xf>
    <xf numFmtId="0" fontId="11" fillId="2" borderId="43" xfId="0" applyFont="1" applyFill="1" applyBorder="1" applyAlignment="1" applyProtection="1">
      <alignment horizontal="center" vertical="center"/>
      <protection/>
    </xf>
    <xf numFmtId="0" fontId="11" fillId="2" borderId="4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0" fillId="0" borderId="36" xfId="0" applyBorder="1" applyAlignment="1">
      <alignment horizontal="right"/>
    </xf>
    <xf numFmtId="180" fontId="15" fillId="0" borderId="48" xfId="0" applyNumberFormat="1" applyFont="1" applyBorder="1" applyAlignment="1">
      <alignment horizontal="center"/>
    </xf>
    <xf numFmtId="180" fontId="15" fillId="0" borderId="49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41" xfId="0" applyBorder="1" applyAlignment="1">
      <alignment horizontal="center"/>
    </xf>
    <xf numFmtId="174" fontId="15" fillId="0" borderId="52" xfId="0" applyNumberFormat="1" applyFont="1" applyBorder="1" applyAlignment="1">
      <alignment horizontal="center"/>
    </xf>
    <xf numFmtId="174" fontId="15" fillId="0" borderId="43" xfId="0" applyNumberFormat="1" applyFont="1" applyBorder="1" applyAlignment="1">
      <alignment horizontal="center"/>
    </xf>
    <xf numFmtId="174" fontId="15" fillId="0" borderId="44" xfId="0" applyNumberFormat="1" applyFont="1" applyBorder="1" applyAlignment="1">
      <alignment horizontal="center"/>
    </xf>
    <xf numFmtId="0" fontId="0" fillId="0" borderId="0" xfId="0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/>
    </xf>
    <xf numFmtId="174" fontId="0" fillId="0" borderId="25" xfId="0" applyNumberFormat="1" applyBorder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/>
    </xf>
    <xf numFmtId="174" fontId="15" fillId="0" borderId="0" xfId="0" applyNumberFormat="1" applyFont="1" applyBorder="1" applyAlignment="1">
      <alignment horizontal="center"/>
    </xf>
    <xf numFmtId="174" fontId="17" fillId="0" borderId="4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right" vertical="center"/>
    </xf>
    <xf numFmtId="6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wrapText="1"/>
    </xf>
    <xf numFmtId="0" fontId="1" fillId="3" borderId="5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right"/>
    </xf>
    <xf numFmtId="0" fontId="0" fillId="0" borderId="1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horizontal="right"/>
    </xf>
    <xf numFmtId="0" fontId="0" fillId="0" borderId="38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 applyProtection="1">
      <alignment horizontal="right" vertical="center" wrapText="1"/>
      <protection/>
    </xf>
    <xf numFmtId="172" fontId="1" fillId="0" borderId="54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52" xfId="0" applyFont="1" applyBorder="1" applyAlignment="1">
      <alignment horizontal="righ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1" fillId="2" borderId="33" xfId="0" applyFont="1" applyFill="1" applyBorder="1" applyAlignment="1">
      <alignment horizontal="center"/>
    </xf>
    <xf numFmtId="0" fontId="11" fillId="2" borderId="32" xfId="0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5" fillId="0" borderId="55" xfId="0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15" fillId="0" borderId="33" xfId="0" applyFont="1" applyFill="1" applyBorder="1" applyAlignment="1">
      <alignment horizontal="right" vertical="center" wrapText="1"/>
    </xf>
    <xf numFmtId="0" fontId="16" fillId="0" borderId="32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 applyProtection="1">
      <alignment horizontal="right" wrapText="1"/>
      <protection/>
    </xf>
    <xf numFmtId="0" fontId="0" fillId="0" borderId="0" xfId="0" applyAlignment="1">
      <alignment wrapText="1"/>
    </xf>
    <xf numFmtId="0" fontId="0" fillId="0" borderId="56" xfId="0" applyBorder="1" applyAlignment="1">
      <alignment wrapText="1"/>
    </xf>
    <xf numFmtId="0" fontId="0" fillId="0" borderId="51" xfId="0" applyBorder="1" applyAlignment="1">
      <alignment horizontal="right"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0" fontId="0" fillId="0" borderId="57" xfId="0" applyBorder="1" applyAlignment="1">
      <alignment horizontal="right"/>
    </xf>
    <xf numFmtId="0" fontId="0" fillId="0" borderId="37" xfId="0" applyBorder="1" applyAlignment="1">
      <alignment/>
    </xf>
    <xf numFmtId="0" fontId="0" fillId="0" borderId="58" xfId="0" applyBorder="1" applyAlignment="1">
      <alignment/>
    </xf>
    <xf numFmtId="0" fontId="0" fillId="0" borderId="26" xfId="0" applyBorder="1" applyAlignment="1">
      <alignment horizontal="right"/>
    </xf>
    <xf numFmtId="0" fontId="0" fillId="0" borderId="47" xfId="0" applyBorder="1" applyAlignment="1">
      <alignment/>
    </xf>
    <xf numFmtId="0" fontId="0" fillId="0" borderId="27" xfId="0" applyBorder="1" applyAlignment="1">
      <alignment/>
    </xf>
    <xf numFmtId="176" fontId="2" fillId="0" borderId="33" xfId="15" applyNumberFormat="1" applyFont="1" applyBorder="1" applyAlignment="1">
      <alignment horizontal="center" vertical="center"/>
    </xf>
    <xf numFmtId="176" fontId="2" fillId="0" borderId="59" xfId="0" applyNumberFormat="1" applyFont="1" applyBorder="1" applyAlignment="1">
      <alignment horizontal="center" vertical="center"/>
    </xf>
    <xf numFmtId="176" fontId="2" fillId="0" borderId="32" xfId="15" applyNumberFormat="1" applyFont="1" applyBorder="1" applyAlignment="1">
      <alignment horizontal="left" vertical="center"/>
    </xf>
    <xf numFmtId="176" fontId="0" fillId="0" borderId="59" xfId="0" applyNumberFormat="1" applyBorder="1" applyAlignment="1">
      <alignment horizontal="left" vertical="center"/>
    </xf>
    <xf numFmtId="0" fontId="0" fillId="0" borderId="13" xfId="16" applyNumberFormat="1" applyFont="1" applyBorder="1" applyAlignment="1">
      <alignment horizontal="center" shrinkToFit="1"/>
    </xf>
    <xf numFmtId="0" fontId="0" fillId="0" borderId="14" xfId="16" applyNumberFormat="1" applyFont="1" applyBorder="1" applyAlignment="1">
      <alignment horizontal="center" shrinkToFit="1"/>
    </xf>
    <xf numFmtId="0" fontId="0" fillId="0" borderId="12" xfId="16" applyNumberFormat="1" applyFont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60" xfId="16" applyNumberFormat="1" applyFont="1" applyBorder="1" applyAlignment="1">
      <alignment horizontal="center" shrinkToFit="1"/>
    </xf>
    <xf numFmtId="0" fontId="0" fillId="0" borderId="61" xfId="16" applyNumberFormat="1" applyFont="1" applyBorder="1" applyAlignment="1">
      <alignment horizontal="center" shrinkToFit="1"/>
    </xf>
    <xf numFmtId="0" fontId="0" fillId="0" borderId="29" xfId="16" applyNumberFormat="1" applyFont="1" applyBorder="1" applyAlignment="1">
      <alignment horizontal="center" shrinkToFit="1"/>
    </xf>
    <xf numFmtId="0" fontId="0" fillId="0" borderId="61" xfId="0" applyBorder="1" applyAlignment="1">
      <alignment horizontal="center" shrinkToFi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174" fontId="2" fillId="0" borderId="33" xfId="0" applyNumberFormat="1" applyFont="1" applyBorder="1" applyAlignment="1">
      <alignment horizontal="center" vertical="center"/>
    </xf>
    <xf numFmtId="174" fontId="2" fillId="0" borderId="59" xfId="0" applyNumberFormat="1" applyFont="1" applyBorder="1" applyAlignment="1">
      <alignment horizontal="center" vertical="center"/>
    </xf>
    <xf numFmtId="176" fontId="2" fillId="0" borderId="32" xfId="15" applyFont="1" applyBorder="1" applyAlignment="1">
      <alignment horizontal="left" vertical="center"/>
    </xf>
    <xf numFmtId="176" fontId="2" fillId="0" borderId="59" xfId="15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9" fontId="10" fillId="0" borderId="9" xfId="20" applyNumberFormat="1" applyFont="1" applyBorder="1" applyAlignment="1">
      <alignment horizontal="center" vertical="center"/>
    </xf>
    <xf numFmtId="9" fontId="10" fillId="0" borderId="10" xfId="20" applyNumberFormat="1" applyFont="1" applyBorder="1" applyAlignment="1">
      <alignment horizontal="center" vertical="center"/>
    </xf>
    <xf numFmtId="9" fontId="10" fillId="0" borderId="8" xfId="2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3" xfId="16" applyNumberFormat="1" applyFont="1" applyBorder="1" applyAlignment="1">
      <alignment horizontal="center" shrinkToFit="1"/>
    </xf>
    <xf numFmtId="2" fontId="0" fillId="0" borderId="14" xfId="0" applyNumberFormat="1" applyBorder="1" applyAlignment="1">
      <alignment horizontal="center" shrinkToFit="1"/>
    </xf>
    <xf numFmtId="2" fontId="0" fillId="0" borderId="12" xfId="16" applyNumberFormat="1" applyFont="1" applyBorder="1" applyAlignment="1">
      <alignment horizontal="center" shrinkToFit="1"/>
    </xf>
    <xf numFmtId="0" fontId="0" fillId="0" borderId="21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174" fontId="0" fillId="0" borderId="3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174" fontId="0" fillId="0" borderId="20" xfId="0" applyNumberFormat="1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175" fontId="0" fillId="0" borderId="6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174" fontId="0" fillId="0" borderId="6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74" fontId="0" fillId="0" borderId="35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46" xfId="0" applyBorder="1" applyAlignment="1">
      <alignment/>
    </xf>
    <xf numFmtId="175" fontId="0" fillId="0" borderId="34" xfId="0" applyNumberFormat="1" applyFont="1" applyBorder="1" applyAlignment="1">
      <alignment horizontal="center" vertical="center" wrapText="1"/>
    </xf>
    <xf numFmtId="0" fontId="0" fillId="0" borderId="64" xfId="0" applyBorder="1" applyAlignment="1">
      <alignment/>
    </xf>
    <xf numFmtId="174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4" fontId="0" fillId="0" borderId="17" xfId="0" applyNumberFormat="1" applyBorder="1" applyAlignment="1">
      <alignment horizontal="center" vertical="center"/>
    </xf>
    <xf numFmtId="174" fontId="0" fillId="0" borderId="18" xfId="0" applyNumberFormat="1" applyBorder="1" applyAlignment="1">
      <alignment horizontal="center" vertical="center"/>
    </xf>
    <xf numFmtId="174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4" fontId="0" fillId="0" borderId="3" xfId="0" applyNumberFormat="1" applyFont="1" applyBorder="1" applyAlignment="1">
      <alignment horizontal="center" vertical="center"/>
    </xf>
    <xf numFmtId="174" fontId="0" fillId="0" borderId="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174" fontId="0" fillId="0" borderId="3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174" fontId="0" fillId="0" borderId="39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62" xfId="0" applyBorder="1" applyAlignment="1">
      <alignment/>
    </xf>
    <xf numFmtId="174" fontId="0" fillId="0" borderId="9" xfId="0" applyNumberFormat="1" applyBorder="1" applyAlignment="1">
      <alignment horizontal="center" vertical="center" wrapText="1"/>
    </xf>
    <xf numFmtId="174" fontId="0" fillId="0" borderId="10" xfId="0" applyNumberFormat="1" applyBorder="1" applyAlignment="1">
      <alignment horizontal="center" vertical="center" wrapText="1"/>
    </xf>
    <xf numFmtId="174" fontId="0" fillId="0" borderId="8" xfId="0" applyNumberFormat="1" applyBorder="1" applyAlignment="1">
      <alignment horizontal="center" vertical="center" wrapText="1"/>
    </xf>
    <xf numFmtId="174" fontId="0" fillId="0" borderId="13" xfId="0" applyNumberFormat="1" applyBorder="1" applyAlignment="1">
      <alignment horizontal="center" vertical="center"/>
    </xf>
    <xf numFmtId="174" fontId="0" fillId="0" borderId="14" xfId="0" applyNumberFormat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mulateur%20ONC_2103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f"/>
      <sheetName val="Données"/>
      <sheetName val="Feuil1"/>
    </sheetNames>
    <sheetDataSet>
      <sheetData sheetId="2">
        <row r="2">
          <cell r="B2" t="str">
            <v>Autonomes</v>
          </cell>
        </row>
        <row r="3">
          <cell r="B3" t="str">
            <v>Concentrés</v>
          </cell>
        </row>
        <row r="5">
          <cell r="B5" t="str">
            <v>Oui</v>
          </cell>
        </row>
        <row r="6">
          <cell r="B6" t="str">
            <v>Non</v>
          </cell>
        </row>
        <row r="8">
          <cell r="B8" t="str">
            <v>Automatique</v>
          </cell>
        </row>
        <row r="9">
          <cell r="B9" t="str">
            <v>Manuelle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2"/>
  <sheetViews>
    <sheetView tabSelected="1" zoomScale="85" zoomScaleNormal="85" workbookViewId="0" topLeftCell="A1">
      <selection activeCell="N20" sqref="N20"/>
    </sheetView>
  </sheetViews>
  <sheetFormatPr defaultColWidth="11.421875" defaultRowHeight="12.75"/>
  <cols>
    <col min="1" max="1" width="2.7109375" style="0" customWidth="1"/>
    <col min="2" max="2" width="12.7109375" style="0" customWidth="1"/>
    <col min="7" max="10" width="11.7109375" style="0" customWidth="1"/>
  </cols>
  <sheetData>
    <row r="1" spans="2:10" ht="15">
      <c r="B1" s="130" t="s">
        <v>100</v>
      </c>
      <c r="J1" s="131" t="s">
        <v>123</v>
      </c>
    </row>
    <row r="3" spans="2:7" ht="12.75">
      <c r="B3" s="1"/>
      <c r="C3" s="1"/>
      <c r="D3" s="1"/>
      <c r="E3" s="2" t="s">
        <v>2</v>
      </c>
      <c r="F3" s="3"/>
      <c r="G3" s="1"/>
    </row>
    <row r="4" spans="2:11" ht="12.75" customHeight="1" thickBot="1">
      <c r="B4" s="232" t="s">
        <v>4</v>
      </c>
      <c r="C4" s="233"/>
      <c r="D4" s="233"/>
      <c r="E4" s="234"/>
      <c r="F4" s="4">
        <v>1</v>
      </c>
      <c r="G4" s="1"/>
      <c r="H4" s="1"/>
      <c r="I4" s="2" t="s">
        <v>3</v>
      </c>
      <c r="J4" s="1"/>
      <c r="K4" s="1"/>
    </row>
    <row r="5" spans="2:11" ht="25.5" customHeight="1" thickBot="1">
      <c r="B5" s="209" t="s">
        <v>116</v>
      </c>
      <c r="C5" s="229"/>
      <c r="D5" s="229"/>
      <c r="E5" s="230"/>
      <c r="F5" s="5">
        <v>1</v>
      </c>
      <c r="G5" s="6"/>
      <c r="H5" s="209" t="s">
        <v>115</v>
      </c>
      <c r="I5" s="201"/>
      <c r="J5" s="22">
        <v>1000</v>
      </c>
      <c r="K5" s="18" t="s">
        <v>6</v>
      </c>
    </row>
    <row r="6" spans="2:11" ht="12.75" customHeight="1" thickBot="1">
      <c r="B6" s="209" t="s">
        <v>9</v>
      </c>
      <c r="C6" s="209"/>
      <c r="D6" s="209"/>
      <c r="E6" s="228"/>
      <c r="F6" s="5" t="s">
        <v>0</v>
      </c>
      <c r="G6" s="6"/>
      <c r="H6" s="9"/>
      <c r="I6" s="20"/>
      <c r="J6" s="132"/>
      <c r="K6" s="21"/>
    </row>
    <row r="7" spans="2:11" s="9" customFormat="1" ht="25.5" customHeight="1" thickBot="1">
      <c r="B7" s="209" t="s">
        <v>117</v>
      </c>
      <c r="C7" s="231"/>
      <c r="D7" s="231"/>
      <c r="E7" s="228"/>
      <c r="F7" s="5">
        <v>1</v>
      </c>
      <c r="G7" s="8"/>
      <c r="H7" s="209" t="s">
        <v>114</v>
      </c>
      <c r="I7" s="201"/>
      <c r="J7" s="22">
        <v>0</v>
      </c>
      <c r="K7" s="19" t="s">
        <v>6</v>
      </c>
    </row>
    <row r="8" spans="2:11" s="9" customFormat="1" ht="25.5" customHeight="1">
      <c r="B8" s="209" t="str">
        <f>IF(F6="OUI","Voulez vous restituer votre ligne Numéris ?",0)</f>
        <v>Voulez vous restituer votre ligne Numéris ?</v>
      </c>
      <c r="C8" s="231"/>
      <c r="D8" s="231"/>
      <c r="E8" s="228"/>
      <c r="F8" s="5" t="s">
        <v>0</v>
      </c>
      <c r="G8" s="198"/>
      <c r="H8" s="188"/>
      <c r="I8" s="20"/>
      <c r="J8" s="189"/>
      <c r="K8" s="190"/>
    </row>
    <row r="9" spans="2:11" ht="25.5" customHeight="1">
      <c r="B9" s="209" t="s">
        <v>7</v>
      </c>
      <c r="C9" s="231"/>
      <c r="D9" s="231"/>
      <c r="E9" s="228"/>
      <c r="F9" s="5" t="s">
        <v>1</v>
      </c>
      <c r="G9" s="10"/>
      <c r="H9" s="9"/>
      <c r="I9" s="199" t="s">
        <v>122</v>
      </c>
      <c r="J9" s="200">
        <v>15</v>
      </c>
      <c r="K9" s="21"/>
    </row>
    <row r="10" spans="7:11" ht="25.5" customHeight="1">
      <c r="G10" s="10"/>
      <c r="H10" s="7"/>
      <c r="I10" s="11"/>
      <c r="J10" s="12"/>
      <c r="K10" s="7"/>
    </row>
    <row r="11" spans="3:10" s="129" customFormat="1" ht="24" customHeight="1" thickBot="1">
      <c r="C11" s="128"/>
      <c r="D11" s="128"/>
      <c r="E11" s="128"/>
      <c r="G11" s="133" t="s">
        <v>17</v>
      </c>
      <c r="H11" s="134" t="s">
        <v>18</v>
      </c>
      <c r="I11" s="135" t="s">
        <v>19</v>
      </c>
      <c r="J11" s="135" t="s">
        <v>20</v>
      </c>
    </row>
    <row r="12" spans="2:10" ht="12.75">
      <c r="B12" s="226" t="s">
        <v>110</v>
      </c>
      <c r="C12" s="206" t="s">
        <v>12</v>
      </c>
      <c r="D12" s="207"/>
      <c r="E12" s="207"/>
      <c r="F12" s="208"/>
      <c r="G12" s="142" t="s">
        <v>21</v>
      </c>
      <c r="H12" s="139" t="str">
        <f>IF(F6="OUI"," - ",103)</f>
        <v> - </v>
      </c>
      <c r="I12" s="139" t="str">
        <f>IF(F6="OUI"," - ",103)</f>
        <v> - </v>
      </c>
      <c r="J12" s="140" t="s">
        <v>21</v>
      </c>
    </row>
    <row r="13" spans="2:10" ht="12.75">
      <c r="B13" s="227"/>
      <c r="C13" s="203" t="s">
        <v>10</v>
      </c>
      <c r="D13" s="204"/>
      <c r="E13" s="204"/>
      <c r="F13" s="205"/>
      <c r="G13" s="143" t="s">
        <v>21</v>
      </c>
      <c r="H13" s="136" t="str">
        <f>IF(F6="OUI"," - ",-39*F7)</f>
        <v> - </v>
      </c>
      <c r="I13" s="136" t="str">
        <f>IF(F6="OUI"," - ",-39*F7)</f>
        <v> - </v>
      </c>
      <c r="J13" s="141" t="s">
        <v>21</v>
      </c>
    </row>
    <row r="14" spans="2:10" ht="13.5" thickBot="1">
      <c r="B14" s="227"/>
      <c r="C14" s="235" t="s">
        <v>11</v>
      </c>
      <c r="D14" s="236"/>
      <c r="E14" s="236"/>
      <c r="F14" s="237"/>
      <c r="G14" s="144" t="s">
        <v>21</v>
      </c>
      <c r="H14" s="145" t="s">
        <v>21</v>
      </c>
      <c r="I14" s="145">
        <f>IF(F6="OUI",68,48)</f>
        <v>68</v>
      </c>
      <c r="J14" s="146" t="s">
        <v>21</v>
      </c>
    </row>
    <row r="15" spans="2:10" s="23" customFormat="1" ht="13.5" thickBot="1">
      <c r="B15" s="202"/>
      <c r="C15" s="213" t="s">
        <v>22</v>
      </c>
      <c r="D15" s="214"/>
      <c r="E15" s="214"/>
      <c r="F15" s="215"/>
      <c r="G15" s="147">
        <f>SUM(G12:G14)</f>
        <v>0</v>
      </c>
      <c r="H15" s="148">
        <f>SUM(H12:H14)</f>
        <v>0</v>
      </c>
      <c r="I15" s="148">
        <f>SUM(I12:I14)</f>
        <v>68</v>
      </c>
      <c r="J15" s="149">
        <f>SUM(J12:J14)</f>
        <v>0</v>
      </c>
    </row>
    <row r="16" spans="2:10" ht="12.75">
      <c r="B16" s="226" t="s">
        <v>111</v>
      </c>
      <c r="C16" s="206" t="s">
        <v>124</v>
      </c>
      <c r="D16" s="207"/>
      <c r="E16" s="207"/>
      <c r="F16" s="208"/>
      <c r="G16" s="154">
        <f>F5*17.3</f>
        <v>17.3</v>
      </c>
      <c r="H16" s="150" t="str">
        <f>IF(F5-F7=0," - ",(F5-F7)*17.3)</f>
        <v> - </v>
      </c>
      <c r="I16" s="150" t="str">
        <f>IF(F5-F7=0," - ",(F5-F7)*17.3)</f>
        <v> - </v>
      </c>
      <c r="J16" s="140" t="str">
        <f>IF(F5-F7=0," - ",(F5-F7)*16.8)</f>
        <v> - </v>
      </c>
    </row>
    <row r="17" spans="2:10" ht="12.75">
      <c r="B17" s="227"/>
      <c r="C17" s="203" t="s">
        <v>13</v>
      </c>
      <c r="D17" s="204"/>
      <c r="E17" s="204"/>
      <c r="F17" s="205"/>
      <c r="G17" s="155" t="s">
        <v>21</v>
      </c>
      <c r="H17" s="137">
        <f>34.7</f>
        <v>34.7</v>
      </c>
      <c r="I17" s="137">
        <f>34.7</f>
        <v>34.7</v>
      </c>
      <c r="J17" s="191" t="str">
        <f>IF(F6="NON"," - ",IF(F8="OUI"," - ",34.7))</f>
        <v> - </v>
      </c>
    </row>
    <row r="18" spans="2:10" ht="13.5" thickBot="1">
      <c r="B18" s="227"/>
      <c r="C18" s="241" t="s">
        <v>15</v>
      </c>
      <c r="D18" s="242"/>
      <c r="E18" s="242"/>
      <c r="F18" s="243"/>
      <c r="G18" s="160" t="str">
        <f>IF(F9="OUI",2*F5," - ")</f>
        <v> - </v>
      </c>
      <c r="H18" s="161" t="str">
        <f>IF(F9="OUI",2*(F5-F7)," - ")</f>
        <v> - </v>
      </c>
      <c r="I18" s="161">
        <v>12</v>
      </c>
      <c r="J18" s="162" t="s">
        <v>21</v>
      </c>
    </row>
    <row r="19" spans="2:10" ht="12.75">
      <c r="B19" s="227"/>
      <c r="C19" s="238" t="s">
        <v>14</v>
      </c>
      <c r="D19" s="239"/>
      <c r="E19" s="239"/>
      <c r="F19" s="240"/>
      <c r="G19" s="159" t="s">
        <v>21</v>
      </c>
      <c r="H19" s="138" t="s">
        <v>21</v>
      </c>
      <c r="I19" s="138" t="s">
        <v>21</v>
      </c>
      <c r="J19" s="210">
        <f>J9</f>
        <v>15</v>
      </c>
    </row>
    <row r="20" spans="2:10" ht="12.75">
      <c r="B20" s="227"/>
      <c r="C20" s="203" t="s">
        <v>16</v>
      </c>
      <c r="D20" s="204"/>
      <c r="E20" s="204"/>
      <c r="F20" s="205"/>
      <c r="G20" s="155">
        <f>IF(F9="OUI",(J5+J7)*0.094*0.65,(J5+J7)*0.094)</f>
        <v>94</v>
      </c>
      <c r="H20" s="137">
        <f>IF(F9="OUI",(J5+J7)*0.094*0.65,(J5+J7)*0.094)</f>
        <v>94</v>
      </c>
      <c r="I20" s="137">
        <f>Feuil2!C18</f>
        <v>18.4</v>
      </c>
      <c r="J20" s="211"/>
    </row>
    <row r="21" spans="2:10" ht="13.5" thickBot="1">
      <c r="B21" s="227"/>
      <c r="C21" s="235" t="s">
        <v>118</v>
      </c>
      <c r="D21" s="236"/>
      <c r="E21" s="236"/>
      <c r="F21" s="237"/>
      <c r="G21" s="156">
        <f>Feuil2!G24</f>
        <v>14.562678571428572</v>
      </c>
      <c r="H21" s="151">
        <f>IF(F9="OUI",Feuil2!F24,Feuil2!E24)</f>
        <v>4.848392857142858</v>
      </c>
      <c r="I21" s="151">
        <f>Feuil2!C24</f>
        <v>14.503142857142858</v>
      </c>
      <c r="J21" s="212"/>
    </row>
    <row r="22" spans="2:10" s="23" customFormat="1" ht="13.5" thickBot="1">
      <c r="B22" s="202"/>
      <c r="C22" s="213" t="s">
        <v>99</v>
      </c>
      <c r="D22" s="214"/>
      <c r="E22" s="214"/>
      <c r="F22" s="215"/>
      <c r="G22" s="157">
        <f>SUM(G16:G21)</f>
        <v>125.86267857142857</v>
      </c>
      <c r="H22" s="152">
        <f>SUM(H16:H21)</f>
        <v>133.54839285714286</v>
      </c>
      <c r="I22" s="152">
        <f>SUM(I16:I21)</f>
        <v>79.60314285714286</v>
      </c>
      <c r="J22" s="153">
        <f>SUM(J16:J21)</f>
        <v>15</v>
      </c>
    </row>
    <row r="23" spans="2:13" s="23" customFormat="1" ht="15.75" thickBot="1">
      <c r="B23" s="224" t="s">
        <v>112</v>
      </c>
      <c r="C23" s="225"/>
      <c r="D23" s="225"/>
      <c r="E23" s="225"/>
      <c r="F23" s="225"/>
      <c r="G23" s="185" t="s">
        <v>21</v>
      </c>
      <c r="H23" s="186">
        <f>G22-H22</f>
        <v>-7.685714285714283</v>
      </c>
      <c r="I23" s="186">
        <f>G22-I22</f>
        <v>46.25953571428572</v>
      </c>
      <c r="J23" s="187">
        <f>G22-J22</f>
        <v>110.86267857142857</v>
      </c>
      <c r="K23" s="197" t="s">
        <v>121</v>
      </c>
      <c r="M23" s="192"/>
    </row>
    <row r="24" spans="2:13" s="23" customFormat="1" ht="15.75" thickBot="1">
      <c r="B24" s="193"/>
      <c r="C24" s="194"/>
      <c r="D24" s="194"/>
      <c r="E24" s="194"/>
      <c r="F24" s="194"/>
      <c r="G24" s="195"/>
      <c r="H24" s="195"/>
      <c r="I24" s="195"/>
      <c r="J24" s="196">
        <f>I22-J22</f>
        <v>64.60314285714286</v>
      </c>
      <c r="K24" s="197" t="s">
        <v>120</v>
      </c>
      <c r="L24" s="192"/>
      <c r="M24" s="192"/>
    </row>
    <row r="25" ht="13.5" thickBot="1"/>
    <row r="26" spans="3:10" ht="13.5" thickBot="1">
      <c r="C26" s="216" t="s">
        <v>101</v>
      </c>
      <c r="D26" s="217"/>
      <c r="E26" s="166" t="s">
        <v>103</v>
      </c>
      <c r="F26" s="166" t="s">
        <v>102</v>
      </c>
      <c r="G26" s="167" t="s">
        <v>17</v>
      </c>
      <c r="H26" s="168" t="s">
        <v>18</v>
      </c>
      <c r="I26" s="169" t="s">
        <v>19</v>
      </c>
      <c r="J26" s="170" t="s">
        <v>20</v>
      </c>
    </row>
    <row r="27" spans="2:10" ht="12.75">
      <c r="B27" s="218" t="s">
        <v>113</v>
      </c>
      <c r="C27" s="179"/>
      <c r="D27" s="165" t="s">
        <v>104</v>
      </c>
      <c r="E27" s="139">
        <v>279</v>
      </c>
      <c r="F27" s="180">
        <v>1</v>
      </c>
      <c r="G27" s="174" t="s">
        <v>21</v>
      </c>
      <c r="H27" s="139">
        <f>E27*F27</f>
        <v>279</v>
      </c>
      <c r="I27" s="139">
        <f>F27*E27</f>
        <v>279</v>
      </c>
      <c r="J27" s="140" t="s">
        <v>21</v>
      </c>
    </row>
    <row r="28" spans="2:10" ht="12.75">
      <c r="B28" s="219"/>
      <c r="C28" s="181"/>
      <c r="D28" s="164" t="s">
        <v>105</v>
      </c>
      <c r="E28" s="136">
        <v>299</v>
      </c>
      <c r="F28" s="182">
        <v>1</v>
      </c>
      <c r="G28" s="175" t="s">
        <v>21</v>
      </c>
      <c r="H28" s="136" t="s">
        <v>21</v>
      </c>
      <c r="I28" s="136" t="s">
        <v>21</v>
      </c>
      <c r="J28" s="141">
        <f>E28*F28</f>
        <v>299</v>
      </c>
    </row>
    <row r="29" spans="2:10" ht="12.75">
      <c r="B29" s="219"/>
      <c r="C29" s="183"/>
      <c r="D29" s="171" t="s">
        <v>106</v>
      </c>
      <c r="E29" s="145">
        <v>89</v>
      </c>
      <c r="F29" s="184">
        <f>IF(AND(F4&gt;1,F4&lt;3),1,0)</f>
        <v>0</v>
      </c>
      <c r="G29" s="176" t="s">
        <v>21</v>
      </c>
      <c r="H29" s="145">
        <f>E29*F29</f>
        <v>0</v>
      </c>
      <c r="I29" s="145">
        <f>F29*E29</f>
        <v>0</v>
      </c>
      <c r="J29" s="146">
        <f>E29*F29</f>
        <v>0</v>
      </c>
    </row>
    <row r="30" spans="2:10" ht="13.5" thickBot="1">
      <c r="B30" s="219"/>
      <c r="C30" s="183"/>
      <c r="D30" s="171" t="s">
        <v>119</v>
      </c>
      <c r="E30" s="145">
        <v>189</v>
      </c>
      <c r="F30" s="184">
        <f>IF(AND(F4&gt;2,F4&lt;5),1,0)</f>
        <v>0</v>
      </c>
      <c r="G30" s="176" t="s">
        <v>21</v>
      </c>
      <c r="H30" s="145">
        <f>E30*F30</f>
        <v>0</v>
      </c>
      <c r="I30" s="145">
        <f>F30*E30</f>
        <v>0</v>
      </c>
      <c r="J30" s="146">
        <f>E30*F30</f>
        <v>0</v>
      </c>
    </row>
    <row r="31" spans="2:10" ht="13.5" thickBot="1">
      <c r="B31" s="219"/>
      <c r="C31" s="213" t="s">
        <v>107</v>
      </c>
      <c r="D31" s="214"/>
      <c r="E31" s="214"/>
      <c r="F31" s="215"/>
      <c r="G31" s="177" t="s">
        <v>21</v>
      </c>
      <c r="H31" s="148">
        <f>SUM(H27:H29)</f>
        <v>279</v>
      </c>
      <c r="I31" s="148">
        <f>SUM(I27:I29)</f>
        <v>279</v>
      </c>
      <c r="J31" s="149">
        <f>SUM(J27:J29)</f>
        <v>299</v>
      </c>
    </row>
    <row r="32" spans="2:11" s="158" customFormat="1" ht="15.75" thickBot="1">
      <c r="B32" s="220"/>
      <c r="C32" s="221" t="s">
        <v>108</v>
      </c>
      <c r="D32" s="222"/>
      <c r="E32" s="222"/>
      <c r="F32" s="223"/>
      <c r="G32" s="178" t="s">
        <v>21</v>
      </c>
      <c r="H32" s="172">
        <f>ROUNDUP((H31+H15)/H23,0)</f>
        <v>-37</v>
      </c>
      <c r="I32" s="172">
        <f>ROUNDUP((I31+I15)/I23,0)</f>
        <v>8</v>
      </c>
      <c r="J32" s="173">
        <f>ROUNDUP((J31+J15)/J23,0)</f>
        <v>3</v>
      </c>
      <c r="K32" s="163" t="s">
        <v>109</v>
      </c>
    </row>
  </sheetData>
  <mergeCells count="27">
    <mergeCell ref="B4:E4"/>
    <mergeCell ref="B9:E9"/>
    <mergeCell ref="C22:F22"/>
    <mergeCell ref="C21:F21"/>
    <mergeCell ref="C14:F14"/>
    <mergeCell ref="C13:F13"/>
    <mergeCell ref="B7:E7"/>
    <mergeCell ref="C20:F20"/>
    <mergeCell ref="C19:F19"/>
    <mergeCell ref="C18:F18"/>
    <mergeCell ref="C12:F12"/>
    <mergeCell ref="C16:F16"/>
    <mergeCell ref="C15:F15"/>
    <mergeCell ref="H5:I5"/>
    <mergeCell ref="B6:E6"/>
    <mergeCell ref="B5:E5"/>
    <mergeCell ref="B12:B15"/>
    <mergeCell ref="H7:I7"/>
    <mergeCell ref="B8:E8"/>
    <mergeCell ref="J19:J21"/>
    <mergeCell ref="C31:F31"/>
    <mergeCell ref="C26:D26"/>
    <mergeCell ref="B27:B32"/>
    <mergeCell ref="C32:F32"/>
    <mergeCell ref="B23:F23"/>
    <mergeCell ref="B16:B22"/>
    <mergeCell ref="C17:F17"/>
  </mergeCells>
  <conditionalFormatting sqref="B8:E8">
    <cfRule type="cellIs" priority="1" dxfId="0" operator="equal" stopIfTrue="1">
      <formula>0</formula>
    </cfRule>
  </conditionalFormatting>
  <conditionalFormatting sqref="F8">
    <cfRule type="expression" priority="2" dxfId="0" stopIfTrue="1">
      <formula>ISNONTEXT($B$8)</formula>
    </cfRule>
  </conditionalFormatting>
  <dataValidations count="7">
    <dataValidation type="list" operator="lessThanOrEqual" allowBlank="1" showInputMessage="1" showErrorMessage="1" errorTitle="Attention" error="Vous ne pouvez pas restituer plus de lignes que vous en possédez !!" sqref="F7">
      <formula1>NbLigne</formula1>
    </dataValidation>
    <dataValidation type="list" operator="lessThanOrEqual" allowBlank="1" showInputMessage="1" showErrorMessage="1" errorTitle="Attention" error="Vous ne pouvez pas restituer plus de lignes que vous en possédez !!" sqref="F9">
      <formula1>Validation</formula1>
    </dataValidation>
    <dataValidation allowBlank="1" showInputMessage="1" showErrorMessage="1" promptTitle="Si vous ne savez pas :" prompt="Laissez la case VIDE et remplissez les champs &quot;Chiffre d'affaires&quot; et &quot;Proportion CB&quot; ci-dessous pour une estimation du nombre de demande d'autorisations CB" sqref="J5"/>
    <dataValidation type="list" operator="greaterThanOrEqual" allowBlank="1" showInputMessage="1" showErrorMessage="1" promptTitle="Important" prompt="Cela modifie les coûts d'abonnement" errorTitle="Attention" error="Vérifiez votre saisie (Nombre entier)" sqref="F6">
      <formula1>Validation</formula1>
    </dataValidation>
    <dataValidation type="list" operator="greaterThanOrEqual" allowBlank="1" showErrorMessage="1" errorTitle="Attention" error="Vérifiez votre réponse (Nombre entier)" sqref="F5">
      <formula1>NbRTC</formula1>
    </dataValidation>
    <dataValidation type="list" allowBlank="1" showErrorMessage="1" sqref="F4">
      <formula1>NbTPE</formula1>
    </dataValidation>
    <dataValidation type="list" operator="lessThanOrEqual" allowBlank="1" showInputMessage="1" showErrorMessage="1" errorTitle="Attention" error="Vous ne pouvez pas restituer une ligne Numéris que vous ne possédez pas !!" sqref="F8">
      <formula1>Validation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8"/>
  <sheetViews>
    <sheetView workbookViewId="0" topLeftCell="A1">
      <selection activeCell="B46" sqref="B46"/>
    </sheetView>
  </sheetViews>
  <sheetFormatPr defaultColWidth="11.421875" defaultRowHeight="12.75"/>
  <cols>
    <col min="1" max="1" width="17.140625" style="0" customWidth="1"/>
    <col min="2" max="2" width="31.00390625" style="0" customWidth="1"/>
    <col min="3" max="3" width="20.57421875" style="25" customWidth="1"/>
    <col min="4" max="4" width="8.140625" style="25" customWidth="1"/>
    <col min="5" max="5" width="12.421875" style="25" bestFit="1" customWidth="1"/>
    <col min="6" max="6" width="12.421875" style="25" customWidth="1"/>
    <col min="7" max="7" width="15.421875" style="25" customWidth="1"/>
    <col min="8" max="8" width="7.8515625" style="25" customWidth="1"/>
    <col min="9" max="9" width="14.57421875" style="25" customWidth="1"/>
    <col min="10" max="10" width="43.28125" style="98" customWidth="1"/>
  </cols>
  <sheetData>
    <row r="2" spans="1:10" s="27" customFormat="1" ht="39" hidden="1" thickBot="1">
      <c r="A2" s="26" t="s">
        <v>24</v>
      </c>
      <c r="C2" s="307" t="s">
        <v>25</v>
      </c>
      <c r="D2" s="308"/>
      <c r="E2" s="28" t="s">
        <v>26</v>
      </c>
      <c r="F2" s="29" t="s">
        <v>27</v>
      </c>
      <c r="G2" s="309" t="s">
        <v>17</v>
      </c>
      <c r="H2" s="310"/>
      <c r="I2" s="30" t="s">
        <v>28</v>
      </c>
      <c r="J2" s="31" t="s">
        <v>29</v>
      </c>
    </row>
    <row r="3" spans="1:10" s="9" customFormat="1" ht="12.75" hidden="1">
      <c r="A3" s="262" t="s">
        <v>30</v>
      </c>
      <c r="B3" s="32" t="s">
        <v>31</v>
      </c>
      <c r="C3" s="313">
        <v>103</v>
      </c>
      <c r="D3" s="314"/>
      <c r="E3" s="33">
        <v>103</v>
      </c>
      <c r="F3" s="35">
        <f>E3</f>
        <v>103</v>
      </c>
      <c r="G3" s="315">
        <v>39</v>
      </c>
      <c r="H3" s="314"/>
      <c r="I3" s="34">
        <f>G3</f>
        <v>39</v>
      </c>
      <c r="J3" s="36" t="s">
        <v>32</v>
      </c>
    </row>
    <row r="4" spans="1:10" ht="12.75" hidden="1">
      <c r="A4" s="311"/>
      <c r="B4" s="37" t="s">
        <v>33</v>
      </c>
      <c r="C4" s="316">
        <v>39</v>
      </c>
      <c r="D4" s="317"/>
      <c r="E4" s="38">
        <f>C4</f>
        <v>39</v>
      </c>
      <c r="F4" s="40">
        <f>E4</f>
        <v>39</v>
      </c>
      <c r="G4" s="290" t="s">
        <v>23</v>
      </c>
      <c r="H4" s="291"/>
      <c r="I4" s="39" t="s">
        <v>21</v>
      </c>
      <c r="J4" s="41" t="s">
        <v>32</v>
      </c>
    </row>
    <row r="5" spans="1:10" ht="12.75" hidden="1">
      <c r="A5" s="311"/>
      <c r="B5" s="42" t="s">
        <v>34</v>
      </c>
      <c r="C5" s="316">
        <v>34.7</v>
      </c>
      <c r="D5" s="317"/>
      <c r="E5" s="38">
        <f>C5</f>
        <v>34.7</v>
      </c>
      <c r="F5" s="40">
        <f>E5</f>
        <v>34.7</v>
      </c>
      <c r="G5" s="290">
        <v>17.3</v>
      </c>
      <c r="H5" s="291"/>
      <c r="I5" s="39">
        <f>G5</f>
        <v>17.3</v>
      </c>
      <c r="J5" s="43" t="s">
        <v>32</v>
      </c>
    </row>
    <row r="6" spans="1:10" ht="12.75" hidden="1">
      <c r="A6" s="311"/>
      <c r="B6" s="42" t="s">
        <v>35</v>
      </c>
      <c r="C6" s="316">
        <v>68</v>
      </c>
      <c r="D6" s="317"/>
      <c r="E6" s="38" t="s">
        <v>36</v>
      </c>
      <c r="F6" s="40" t="s">
        <v>21</v>
      </c>
      <c r="G6" s="290" t="s">
        <v>23</v>
      </c>
      <c r="H6" s="291"/>
      <c r="I6" s="39" t="s">
        <v>21</v>
      </c>
      <c r="J6" s="43" t="s">
        <v>37</v>
      </c>
    </row>
    <row r="7" spans="1:10" ht="13.5" hidden="1" thickBot="1">
      <c r="A7" s="312"/>
      <c r="B7" s="44" t="s">
        <v>38</v>
      </c>
      <c r="C7" s="292">
        <v>12</v>
      </c>
      <c r="D7" s="293"/>
      <c r="E7" s="45" t="s">
        <v>36</v>
      </c>
      <c r="F7" s="47">
        <f>I7</f>
        <v>2</v>
      </c>
      <c r="G7" s="294" t="s">
        <v>23</v>
      </c>
      <c r="H7" s="295"/>
      <c r="I7" s="46">
        <v>2</v>
      </c>
      <c r="J7" s="48" t="s">
        <v>32</v>
      </c>
    </row>
    <row r="8" spans="1:10" s="54" customFormat="1" ht="13.5" hidden="1" thickBot="1">
      <c r="A8" s="263" t="s">
        <v>39</v>
      </c>
      <c r="B8" s="49" t="s">
        <v>40</v>
      </c>
      <c r="C8" s="297" t="s">
        <v>41</v>
      </c>
      <c r="D8" s="298"/>
      <c r="E8" s="50" t="s">
        <v>41</v>
      </c>
      <c r="F8" s="51"/>
      <c r="G8" s="298" t="s">
        <v>42</v>
      </c>
      <c r="H8" s="299"/>
      <c r="I8" s="52" t="s">
        <v>42</v>
      </c>
      <c r="J8" s="53" t="s">
        <v>43</v>
      </c>
    </row>
    <row r="9" spans="1:10" s="54" customFormat="1" ht="12.75" hidden="1">
      <c r="A9" s="296"/>
      <c r="B9" s="300" t="s">
        <v>44</v>
      </c>
      <c r="C9" s="55" t="s">
        <v>45</v>
      </c>
      <c r="D9" s="56">
        <v>0</v>
      </c>
      <c r="E9" s="303" t="s">
        <v>46</v>
      </c>
      <c r="F9" s="280" t="s">
        <v>47</v>
      </c>
      <c r="G9" s="306" t="s">
        <v>48</v>
      </c>
      <c r="H9" s="278">
        <v>0.094</v>
      </c>
      <c r="I9" s="280" t="s">
        <v>47</v>
      </c>
      <c r="J9" s="283" t="s">
        <v>49</v>
      </c>
    </row>
    <row r="10" spans="1:10" s="54" customFormat="1" ht="12.75" hidden="1">
      <c r="A10" s="296"/>
      <c r="B10" s="301"/>
      <c r="C10" s="57" t="s">
        <v>50</v>
      </c>
      <c r="D10" s="58">
        <v>0.049</v>
      </c>
      <c r="E10" s="304"/>
      <c r="F10" s="276"/>
      <c r="G10" s="286"/>
      <c r="H10" s="279"/>
      <c r="I10" s="276"/>
      <c r="J10" s="284"/>
    </row>
    <row r="11" spans="1:10" s="54" customFormat="1" ht="12.75" hidden="1">
      <c r="A11" s="296"/>
      <c r="B11" s="301"/>
      <c r="C11" s="57" t="s">
        <v>51</v>
      </c>
      <c r="D11" s="58">
        <v>0.034</v>
      </c>
      <c r="E11" s="304"/>
      <c r="F11" s="276"/>
      <c r="G11" s="286"/>
      <c r="H11" s="279"/>
      <c r="I11" s="276"/>
      <c r="J11" s="284"/>
    </row>
    <row r="12" spans="1:10" s="54" customFormat="1" ht="12.75" hidden="1">
      <c r="A12" s="296"/>
      <c r="B12" s="301"/>
      <c r="C12" s="57" t="s">
        <v>52</v>
      </c>
      <c r="D12" s="58">
        <v>0.023</v>
      </c>
      <c r="E12" s="304"/>
      <c r="F12" s="276"/>
      <c r="G12" s="286"/>
      <c r="H12" s="279"/>
      <c r="I12" s="276"/>
      <c r="J12" s="284"/>
    </row>
    <row r="13" spans="1:10" s="54" customFormat="1" ht="12.75" hidden="1">
      <c r="A13" s="296"/>
      <c r="B13" s="301"/>
      <c r="C13" s="57" t="s">
        <v>53</v>
      </c>
      <c r="D13" s="58">
        <v>0.018</v>
      </c>
      <c r="E13" s="304"/>
      <c r="F13" s="276"/>
      <c r="G13" s="285" t="s">
        <v>54</v>
      </c>
      <c r="H13" s="288">
        <v>0.051</v>
      </c>
      <c r="I13" s="276"/>
      <c r="J13" s="284"/>
    </row>
    <row r="14" spans="1:10" s="54" customFormat="1" ht="12.75" customHeight="1" hidden="1">
      <c r="A14" s="296"/>
      <c r="B14" s="301"/>
      <c r="C14" s="57" t="s">
        <v>55</v>
      </c>
      <c r="D14" s="58">
        <v>0.015</v>
      </c>
      <c r="E14" s="304"/>
      <c r="F14" s="281"/>
      <c r="G14" s="286"/>
      <c r="H14" s="279"/>
      <c r="I14" s="281"/>
      <c r="J14" s="284"/>
    </row>
    <row r="15" spans="1:10" s="54" customFormat="1" ht="13.5" hidden="1" thickBot="1">
      <c r="A15" s="296"/>
      <c r="B15" s="302"/>
      <c r="C15" s="59" t="s">
        <v>56</v>
      </c>
      <c r="D15" s="60">
        <v>0.012</v>
      </c>
      <c r="E15" s="305"/>
      <c r="F15" s="282"/>
      <c r="G15" s="287"/>
      <c r="H15" s="289"/>
      <c r="I15" s="282"/>
      <c r="J15" s="257"/>
    </row>
    <row r="16" spans="1:10" s="54" customFormat="1" ht="25.5" hidden="1">
      <c r="A16" s="281"/>
      <c r="B16" s="272" t="s">
        <v>57</v>
      </c>
      <c r="C16" s="61" t="s">
        <v>58</v>
      </c>
      <c r="D16" s="62">
        <v>0</v>
      </c>
      <c r="E16" s="274" t="s">
        <v>46</v>
      </c>
      <c r="F16" s="276" t="s">
        <v>47</v>
      </c>
      <c r="G16" s="61" t="s">
        <v>48</v>
      </c>
      <c r="H16" s="63">
        <v>0.094</v>
      </c>
      <c r="I16" s="276" t="s">
        <v>47</v>
      </c>
      <c r="J16" s="256" t="s">
        <v>49</v>
      </c>
    </row>
    <row r="17" spans="1:10" s="66" customFormat="1" ht="26.25" hidden="1" thickBot="1">
      <c r="A17" s="282"/>
      <c r="B17" s="273"/>
      <c r="C17" s="64" t="s">
        <v>59</v>
      </c>
      <c r="D17" s="60">
        <v>0.046</v>
      </c>
      <c r="E17" s="275"/>
      <c r="F17" s="277"/>
      <c r="G17" s="65" t="s">
        <v>54</v>
      </c>
      <c r="H17" s="60">
        <v>0.051</v>
      </c>
      <c r="I17" s="277"/>
      <c r="J17" s="257"/>
    </row>
    <row r="18" spans="1:10" s="73" customFormat="1" ht="39" hidden="1" thickBot="1">
      <c r="A18" s="67" t="s">
        <v>60</v>
      </c>
      <c r="B18" s="68">
        <f>Comparatif!J5+Comparatif!J7</f>
        <v>1000</v>
      </c>
      <c r="C18" s="258">
        <f>0*200+IF(B18&lt;201,0,IF(B18&lt;351,(B18-200)*D10,IF(B18&lt;751,(B18-200)*D11,IF(B18&lt;2001,(B18-200)*D12,IF(B18&lt;5001,(B18-200)*D13,IF(B18&lt;10001,(B18-200)*D14,(B18-200)*D15))))))</f>
        <v>18.4</v>
      </c>
      <c r="D18" s="259"/>
      <c r="E18" s="69">
        <f>B18*H9</f>
        <v>94</v>
      </c>
      <c r="F18" s="70">
        <f>E18*0.65</f>
        <v>61.1</v>
      </c>
      <c r="G18" s="260">
        <f>B18*H9</f>
        <v>94</v>
      </c>
      <c r="H18" s="261"/>
      <c r="I18" s="71">
        <f>G18*0.65</f>
        <v>61.1</v>
      </c>
      <c r="J18" s="72"/>
    </row>
    <row r="19" spans="1:10" ht="25.5" hidden="1">
      <c r="A19" s="262" t="s">
        <v>61</v>
      </c>
      <c r="B19" s="74" t="s">
        <v>62</v>
      </c>
      <c r="C19" s="265">
        <v>0.35</v>
      </c>
      <c r="D19" s="266"/>
      <c r="E19" s="75">
        <f>C19</f>
        <v>0.35</v>
      </c>
      <c r="F19" s="76">
        <f>E19</f>
        <v>0.35</v>
      </c>
      <c r="G19" s="267">
        <f>E19</f>
        <v>0.35</v>
      </c>
      <c r="H19" s="268"/>
      <c r="I19" s="77">
        <f>E19</f>
        <v>0.35</v>
      </c>
      <c r="J19" s="78" t="s">
        <v>63</v>
      </c>
    </row>
    <row r="20" spans="1:10" ht="25.5" hidden="1">
      <c r="A20" s="263"/>
      <c r="B20" s="79" t="s">
        <v>64</v>
      </c>
      <c r="C20" s="248">
        <v>25</v>
      </c>
      <c r="D20" s="251"/>
      <c r="E20" s="80">
        <v>30</v>
      </c>
      <c r="F20" s="81">
        <f>E20</f>
        <v>30</v>
      </c>
      <c r="G20" s="250">
        <v>90</v>
      </c>
      <c r="H20" s="251"/>
      <c r="I20" s="82">
        <v>90</v>
      </c>
      <c r="J20" s="83" t="s">
        <v>65</v>
      </c>
    </row>
    <row r="21" spans="1:10" ht="25.5" hidden="1">
      <c r="A21" s="263"/>
      <c r="B21" s="84" t="s">
        <v>66</v>
      </c>
      <c r="C21" s="269">
        <f>(B24/C19)*0.25+1</f>
        <v>715.2857142857143</v>
      </c>
      <c r="D21" s="270"/>
      <c r="E21" s="85">
        <f>C21</f>
        <v>715.2857142857143</v>
      </c>
      <c r="F21" s="86">
        <f>E21</f>
        <v>715.2857142857143</v>
      </c>
      <c r="G21" s="271">
        <f>F21</f>
        <v>715.2857142857143</v>
      </c>
      <c r="H21" s="270"/>
      <c r="I21" s="87">
        <f>G21</f>
        <v>715.2857142857143</v>
      </c>
      <c r="J21" s="83" t="s">
        <v>67</v>
      </c>
    </row>
    <row r="22" spans="1:10" ht="12.75" hidden="1">
      <c r="A22" s="263"/>
      <c r="B22" s="79" t="s">
        <v>68</v>
      </c>
      <c r="C22" s="248">
        <v>15</v>
      </c>
      <c r="D22" s="249"/>
      <c r="E22" s="80">
        <v>15</v>
      </c>
      <c r="F22" s="81">
        <f>E22</f>
        <v>15</v>
      </c>
      <c r="G22" s="250">
        <f>C22</f>
        <v>15</v>
      </c>
      <c r="H22" s="251"/>
      <c r="I22" s="82">
        <f>E22</f>
        <v>15</v>
      </c>
      <c r="J22" s="83" t="s">
        <v>69</v>
      </c>
    </row>
    <row r="23" spans="1:10" ht="13.5" hidden="1" thickBot="1">
      <c r="A23" s="264"/>
      <c r="B23" s="49" t="s">
        <v>70</v>
      </c>
      <c r="C23" s="252">
        <v>25</v>
      </c>
      <c r="D23" s="253"/>
      <c r="E23" s="88">
        <v>25</v>
      </c>
      <c r="F23" s="89">
        <f>E23</f>
        <v>25</v>
      </c>
      <c r="G23" s="254">
        <f>C23</f>
        <v>25</v>
      </c>
      <c r="H23" s="255"/>
      <c r="I23" s="90">
        <f>E23</f>
        <v>25</v>
      </c>
      <c r="J23" s="91"/>
    </row>
    <row r="24" spans="1:10" s="97" customFormat="1" ht="39" hidden="1" thickBot="1">
      <c r="A24" s="92" t="s">
        <v>71</v>
      </c>
      <c r="B24" s="93">
        <f>B18</f>
        <v>1000</v>
      </c>
      <c r="C24" s="244">
        <f>IF(C21&lt;400,0,((C21-400)*0.046))</f>
        <v>14.503142857142858</v>
      </c>
      <c r="D24" s="245"/>
      <c r="E24" s="94">
        <f>IF((((B18/E19)/E23)*(E20/E22))&lt;111,E23*H9,(E23*H9)+((((B18/E19)/E23)*(E20/E22))-111)*(H13/60)*E23)</f>
        <v>4.848392857142858</v>
      </c>
      <c r="F24" s="95">
        <f>E24*0.65</f>
        <v>3.1514553571428574</v>
      </c>
      <c r="G24" s="246">
        <f>IF((((B24/G19)/G23)*(G20/G22))&lt;111,G23*H9,(G23*H9)+((((B24/G19)/G23)*(G20/G22))-111)*(H13/60)*G23)</f>
        <v>14.562678571428572</v>
      </c>
      <c r="H24" s="247"/>
      <c r="I24" s="95">
        <f>G24*0.65</f>
        <v>9.465741071428573</v>
      </c>
      <c r="J24" s="96"/>
    </row>
    <row r="25" ht="12.75" hidden="1">
      <c r="B25" s="9"/>
    </row>
    <row r="26" ht="12.75" hidden="1">
      <c r="B26" s="9"/>
    </row>
    <row r="27" spans="3:10" s="99" customFormat="1" ht="12.75">
      <c r="C27" s="100"/>
      <c r="D27" s="100"/>
      <c r="E27" s="100"/>
      <c r="F27" s="100"/>
      <c r="G27" s="100"/>
      <c r="H27" s="100"/>
      <c r="I27" s="100"/>
      <c r="J27" s="101"/>
    </row>
    <row r="28" spans="1:9" ht="12.75">
      <c r="A28" s="102"/>
      <c r="C28" s="103"/>
      <c r="D28" s="104"/>
      <c r="E28" s="104"/>
      <c r="F28" s="104"/>
      <c r="G28" s="104"/>
      <c r="H28" s="104"/>
      <c r="I28" s="104"/>
    </row>
    <row r="29" spans="1:9" ht="12.75">
      <c r="A29" s="102"/>
      <c r="B29" s="9"/>
      <c r="C29" s="105"/>
      <c r="D29" s="105"/>
      <c r="E29" s="105"/>
      <c r="F29" s="105"/>
      <c r="G29" s="105"/>
      <c r="H29" s="105"/>
      <c r="I29" s="105"/>
    </row>
    <row r="30" spans="1:6" ht="12.75">
      <c r="A30" s="102"/>
      <c r="B30" s="9"/>
      <c r="C30" s="106"/>
      <c r="D30" s="106"/>
      <c r="E30" s="105"/>
      <c r="F30" s="105"/>
    </row>
    <row r="31" spans="1:9" ht="12.75">
      <c r="A31" s="102"/>
      <c r="C31" s="106"/>
      <c r="D31" s="106"/>
      <c r="E31" s="107"/>
      <c r="F31" s="107"/>
      <c r="G31" s="107"/>
      <c r="H31" s="107"/>
      <c r="I31" s="107"/>
    </row>
    <row r="32" spans="1:9" ht="12.75">
      <c r="A32" s="102"/>
      <c r="B32" s="9"/>
      <c r="C32" s="108"/>
      <c r="D32" s="108"/>
      <c r="E32" s="109"/>
      <c r="F32" s="109"/>
      <c r="G32" s="110"/>
      <c r="H32" s="110"/>
      <c r="I32" s="109"/>
    </row>
    <row r="33" spans="1:9" ht="12.75">
      <c r="A33" s="102"/>
      <c r="C33" s="105"/>
      <c r="D33" s="105"/>
      <c r="E33" s="111"/>
      <c r="F33" s="111"/>
      <c r="G33" s="105"/>
      <c r="H33" s="105"/>
      <c r="I33" s="112"/>
    </row>
    <row r="37" spans="3:4" ht="12.75">
      <c r="C37" s="113"/>
      <c r="D37" s="113"/>
    </row>
    <row r="38" spans="3:4" ht="12.75">
      <c r="C38" s="113"/>
      <c r="D38" s="113"/>
    </row>
  </sheetData>
  <sheetProtection selectLockedCells="1" selectUnlockedCells="1"/>
  <mergeCells count="45">
    <mergeCell ref="C2:D2"/>
    <mergeCell ref="G2:H2"/>
    <mergeCell ref="A3:A7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G7:H7"/>
    <mergeCell ref="A8:A17"/>
    <mergeCell ref="C8:D8"/>
    <mergeCell ref="G8:H8"/>
    <mergeCell ref="B9:B15"/>
    <mergeCell ref="E9:E15"/>
    <mergeCell ref="F9:F15"/>
    <mergeCell ref="G9:G12"/>
    <mergeCell ref="H9:H12"/>
    <mergeCell ref="I9:I15"/>
    <mergeCell ref="J9:J15"/>
    <mergeCell ref="G13:G15"/>
    <mergeCell ref="H13:H15"/>
    <mergeCell ref="B16:B17"/>
    <mergeCell ref="E16:E17"/>
    <mergeCell ref="F16:F17"/>
    <mergeCell ref="I16:I17"/>
    <mergeCell ref="J16:J17"/>
    <mergeCell ref="C18:D18"/>
    <mergeCell ref="G18:H18"/>
    <mergeCell ref="A19:A23"/>
    <mergeCell ref="C19:D19"/>
    <mergeCell ref="G19:H19"/>
    <mergeCell ref="C20:D20"/>
    <mergeCell ref="G20:H20"/>
    <mergeCell ref="C21:D21"/>
    <mergeCell ref="G21:H21"/>
    <mergeCell ref="C24:D24"/>
    <mergeCell ref="G24:H24"/>
    <mergeCell ref="C22:D22"/>
    <mergeCell ref="G22:H22"/>
    <mergeCell ref="C23:D23"/>
    <mergeCell ref="G23:H2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2"/>
  <sheetViews>
    <sheetView workbookViewId="0" topLeftCell="A1">
      <selection activeCell="A2" sqref="A2:IV33"/>
    </sheetView>
  </sheetViews>
  <sheetFormatPr defaultColWidth="11.421875" defaultRowHeight="12.75"/>
  <cols>
    <col min="1" max="1" width="30.421875" style="0" bestFit="1" customWidth="1"/>
    <col min="2" max="2" width="29.28125" style="0" bestFit="1" customWidth="1"/>
    <col min="3" max="3" width="10.421875" style="0" bestFit="1" customWidth="1"/>
    <col min="4" max="4" width="5.8515625" style="0" bestFit="1" customWidth="1"/>
  </cols>
  <sheetData>
    <row r="2" spans="1:3" ht="12.75" hidden="1">
      <c r="A2" s="13"/>
      <c r="B2" s="14"/>
      <c r="C2" t="s">
        <v>0</v>
      </c>
    </row>
    <row r="3" spans="1:3" ht="12.75" hidden="1">
      <c r="A3" s="15"/>
      <c r="B3" s="14"/>
      <c r="C3" t="s">
        <v>1</v>
      </c>
    </row>
    <row r="4" spans="1:2" ht="12.75" hidden="1">
      <c r="A4" s="16"/>
      <c r="B4" s="16"/>
    </row>
    <row r="5" spans="1:3" ht="12.75" hidden="1">
      <c r="A5" s="17"/>
      <c r="B5" s="16"/>
      <c r="C5" t="s">
        <v>5</v>
      </c>
    </row>
    <row r="6" spans="1:3" ht="12.75" hidden="1">
      <c r="A6" s="16"/>
      <c r="B6" s="16"/>
      <c r="C6" t="s">
        <v>8</v>
      </c>
    </row>
    <row r="7" spans="1:2" ht="12.75" hidden="1">
      <c r="A7" s="16"/>
      <c r="B7" s="16"/>
    </row>
    <row r="8" spans="1:3" ht="12.75" hidden="1">
      <c r="A8" s="17"/>
      <c r="B8" s="16"/>
      <c r="C8">
        <v>0</v>
      </c>
    </row>
    <row r="9" spans="1:3" ht="12.75" hidden="1">
      <c r="A9" s="16"/>
      <c r="B9" s="16"/>
      <c r="C9">
        <v>1</v>
      </c>
    </row>
    <row r="10" ht="12.75" hidden="1">
      <c r="C10">
        <v>2</v>
      </c>
    </row>
    <row r="11" ht="12.75" hidden="1"/>
    <row r="12" ht="12.75" hidden="1">
      <c r="E12">
        <v>0</v>
      </c>
    </row>
    <row r="13" spans="3:5" ht="12.75" hidden="1">
      <c r="C13">
        <v>1</v>
      </c>
      <c r="E13">
        <v>1</v>
      </c>
    </row>
    <row r="14" spans="3:5" ht="12.75" hidden="1">
      <c r="C14">
        <v>2</v>
      </c>
      <c r="E14">
        <v>2</v>
      </c>
    </row>
    <row r="15" spans="3:5" ht="12.75" hidden="1">
      <c r="C15">
        <v>3</v>
      </c>
      <c r="E15">
        <v>3</v>
      </c>
    </row>
    <row r="16" spans="3:5" ht="12.75" hidden="1">
      <c r="C16">
        <v>4</v>
      </c>
      <c r="E16">
        <v>4</v>
      </c>
    </row>
    <row r="17" ht="12.75" hidden="1"/>
    <row r="18" ht="12.75" hidden="1"/>
    <row r="19" spans="1:5" ht="12.75" hidden="1">
      <c r="A19" s="24" t="s">
        <v>72</v>
      </c>
      <c r="B19" s="114" t="s">
        <v>73</v>
      </c>
      <c r="C19" s="115"/>
      <c r="D19" s="116"/>
      <c r="E19" s="24"/>
    </row>
    <row r="20" spans="1:5" ht="12.75" hidden="1">
      <c r="A20" s="23" t="s">
        <v>74</v>
      </c>
      <c r="B20" t="s">
        <v>75</v>
      </c>
      <c r="C20" s="115"/>
      <c r="E20" s="117"/>
    </row>
    <row r="21" spans="1:5" ht="12.75" hidden="1">
      <c r="A21" s="23" t="s">
        <v>76</v>
      </c>
      <c r="B21" s="118" t="s">
        <v>77</v>
      </c>
      <c r="C21" s="115">
        <v>1</v>
      </c>
      <c r="D21" t="s">
        <v>67</v>
      </c>
      <c r="E21" s="117"/>
    </row>
    <row r="22" spans="1:5" ht="12.75" hidden="1">
      <c r="A22" s="23" t="s">
        <v>78</v>
      </c>
      <c r="B22" t="s">
        <v>79</v>
      </c>
      <c r="C22" s="115">
        <v>4.5</v>
      </c>
      <c r="D22" t="s">
        <v>67</v>
      </c>
      <c r="E22" s="24"/>
    </row>
    <row r="23" spans="1:5" ht="12.75" hidden="1">
      <c r="A23" s="23" t="s">
        <v>80</v>
      </c>
      <c r="B23" t="s">
        <v>81</v>
      </c>
      <c r="C23" s="115">
        <v>8</v>
      </c>
      <c r="D23" s="98" t="s">
        <v>67</v>
      </c>
      <c r="E23" s="24"/>
    </row>
    <row r="24" spans="1:5" ht="12.75" hidden="1">
      <c r="A24" s="23" t="s">
        <v>82</v>
      </c>
      <c r="B24" t="s">
        <v>83</v>
      </c>
      <c r="C24" s="115">
        <v>13</v>
      </c>
      <c r="D24" s="98" t="s">
        <v>67</v>
      </c>
      <c r="E24" s="24"/>
    </row>
    <row r="25" spans="1:5" ht="12.75" hidden="1">
      <c r="A25" s="23" t="s">
        <v>84</v>
      </c>
      <c r="B25" s="115" t="s">
        <v>85</v>
      </c>
      <c r="C25" s="115">
        <v>24</v>
      </c>
      <c r="D25" s="115" t="s">
        <v>67</v>
      </c>
      <c r="E25" s="115"/>
    </row>
    <row r="26" spans="1:5" ht="12.75" hidden="1">
      <c r="A26" s="119" t="s">
        <v>86</v>
      </c>
      <c r="B26" s="120">
        <v>0.25</v>
      </c>
      <c r="C26" s="120" t="s">
        <v>87</v>
      </c>
      <c r="D26" s="121">
        <v>1</v>
      </c>
      <c r="E26" t="s">
        <v>88</v>
      </c>
    </row>
    <row r="27" ht="12.75" hidden="1">
      <c r="A27" s="24" t="s">
        <v>17</v>
      </c>
    </row>
    <row r="28" spans="1:4" ht="12.75" hidden="1">
      <c r="A28" s="23" t="s">
        <v>78</v>
      </c>
      <c r="B28" t="s">
        <v>89</v>
      </c>
      <c r="C28" t="s">
        <v>90</v>
      </c>
      <c r="D28" t="s">
        <v>91</v>
      </c>
    </row>
    <row r="29" spans="1:4" ht="12.75" hidden="1">
      <c r="A29" s="23" t="s">
        <v>92</v>
      </c>
      <c r="B29" t="s">
        <v>89</v>
      </c>
      <c r="C29" t="s">
        <v>93</v>
      </c>
      <c r="D29" t="s">
        <v>94</v>
      </c>
    </row>
    <row r="30" spans="1:4" ht="12.75" hidden="1">
      <c r="A30" s="23" t="s">
        <v>95</v>
      </c>
      <c r="B30" t="s">
        <v>89</v>
      </c>
      <c r="C30" t="s">
        <v>96</v>
      </c>
      <c r="D30" t="s">
        <v>97</v>
      </c>
    </row>
    <row r="31" spans="1:5" ht="12.75" hidden="1">
      <c r="A31" s="122" t="s">
        <v>98</v>
      </c>
      <c r="C31" s="98">
        <f>50+25+35</f>
        <v>110</v>
      </c>
      <c r="D31" s="98">
        <f>45+16+20</f>
        <v>81</v>
      </c>
      <c r="E31" s="98">
        <f>(D31+C31)/2</f>
        <v>95.5</v>
      </c>
    </row>
    <row r="32" spans="1:5" ht="12.75" hidden="1">
      <c r="A32" s="123"/>
      <c r="B32" s="124"/>
      <c r="C32" s="125"/>
      <c r="D32" s="126"/>
      <c r="E32" s="127"/>
    </row>
    <row r="33" ht="12.75" hidden="1"/>
  </sheetData>
  <sheetProtection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Vallaeys</dc:creator>
  <cp:keywords/>
  <dc:description/>
  <cp:lastModifiedBy>Vallaeys</cp:lastModifiedBy>
  <cp:lastPrinted>2006-02-23T10:19:25Z</cp:lastPrinted>
  <dcterms:created xsi:type="dcterms:W3CDTF">2005-08-31T13:49:02Z</dcterms:created>
  <dcterms:modified xsi:type="dcterms:W3CDTF">2007-07-05T13:35:56Z</dcterms:modified>
  <cp:category/>
  <cp:version/>
  <cp:contentType/>
  <cp:contentStatus/>
</cp:coreProperties>
</file>